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№7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<sst xmlns="http://schemas.openxmlformats.org/spreadsheetml/2006/main" count="86" uniqueCount="68">
  <si>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</si>
  <si>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</si>
  <si>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</si>
  <si>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</si>
  <si>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</si>
  <si>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</si>
  <si>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</si>
  <si>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</si>
  <si>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</si>
  <si>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</si>
  <si>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</si>
  <si>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</si>
  <si>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</si>
  <si>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</si>
  <si>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</si>
  <si>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</si>
  <si>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</si>
  <si>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</si>
  <si>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</si>
  <si>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</si>
  <si>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</si>
  <si>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</si>
  <si>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</si>
  <si>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</si>
  <si>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</si>
  <si>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</si>
  <si>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</si>
  <si>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</si>
  <si>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</si>
  <si>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</si>
  <si>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</si>
  <si>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</si>
  <si>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</si>
  <si>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</si>
  <si>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</si>
  <si>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</si>
  <si>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</si>
  <si>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</si>
  <si>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</si>
  <si>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</si>
  <si>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</si>
  <si>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</si>
  <si>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</si>
  <si>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Приложение № 7</t>
  </si>
  <si>
    <t>к Решению Собрания представителей</t>
  </si>
  <si>
    <t>Распределение средств фонда финансовой помощи бюджетам поселений на 2013 год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</si>
  <si>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</si>
  <si>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</si>
  <si>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</si>
  <si>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</si>
  <si>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</si>
  <si>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</si>
  <si>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</si>
  <si>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</si>
  <si>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</si>
  <si>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</si>
  <si>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</si>
  <si>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</si>
  <si>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</si>
  <si>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</si>
  <si>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</si>
  <si>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</si>
  <si>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</si>
  <si>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</si>
  <si>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</si>
  <si>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</si>
  <si>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муниципального района Сергиевский № 70</t>
  </si>
  <si>
    <t>от "20" декабря 2013г.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</si>
</sst>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205" fontId="1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8" fillId="0" borderId="0" xfId="0" applyNumberFormat="1" applyFont="1" applyFill="1" applyAlignment="1">
      <alignment/>
    </xf>
    <xf numFmtId="205" fontId="16" fillId="0" borderId="10" xfId="0" applyNumberFormat="1" applyFont="1" applyFill="1" applyBorder="1" applyAlignment="1" applyProtection="1">
      <alignment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2013%20&#1075;&#1086;&#1076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3810.872372857422</v>
          </cell>
        </row>
        <row r="20">
          <cell r="H20">
            <v>853.9317484842562</v>
          </cell>
        </row>
        <row r="21">
          <cell r="H21">
            <v>100.59347677648867</v>
          </cell>
        </row>
        <row r="22">
          <cell r="H22">
            <v>542.0963892965966</v>
          </cell>
        </row>
        <row r="23">
          <cell r="H23">
            <v>1467.5318036208078</v>
          </cell>
        </row>
        <row r="24">
          <cell r="H24">
            <v>795.3551818508489</v>
          </cell>
        </row>
        <row r="25">
          <cell r="H25">
            <v>1584.759317241167</v>
          </cell>
        </row>
        <row r="26">
          <cell r="H26">
            <v>1168.9396172930874</v>
          </cell>
        </row>
        <row r="27">
          <cell r="H27">
            <v>1061.4520536541645</v>
          </cell>
        </row>
        <row r="28">
          <cell r="H28">
            <v>1168.9205551324235</v>
          </cell>
        </row>
        <row r="29">
          <cell r="H29">
            <v>1186.011792923505</v>
          </cell>
        </row>
        <row r="30">
          <cell r="H30">
            <v>444.73931550202434</v>
          </cell>
        </row>
        <row r="31">
          <cell r="H31">
            <v>2436.8538634476017</v>
          </cell>
        </row>
        <row r="32">
          <cell r="H32">
            <v>253.92514555031883</v>
          </cell>
        </row>
        <row r="33">
          <cell r="H33">
            <v>3267.3153028562047</v>
          </cell>
        </row>
        <row r="34">
          <cell r="H34">
            <v>4540.7367263600745</v>
          </cell>
        </row>
        <row r="35">
          <cell r="H35">
            <v>1589.9653371530053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6"/>
      <c r="B1" s="56"/>
      <c r="C1" s="56"/>
      <c r="D1" s="56"/>
      <c r="E1" s="56"/>
      <c r="F1" s="56"/>
      <c r="G1" s="56"/>
      <c r="H1" s="56"/>
    </row>
    <row r="2" spans="1:8" ht="22.5" customHeight="1" hidden="1">
      <c r="A2" s="55"/>
      <c r="B2" s="55"/>
      <c r="C2" s="55"/>
      <c r="D2" s="55"/>
      <c r="E2" s="55"/>
      <c r="F2" s="55"/>
      <c r="G2" s="55"/>
      <c r="H2" s="55"/>
    </row>
    <row r="3" spans="1:8" ht="12.75" hidden="1">
      <c r="A3" s="51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1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1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4" t="s">
        <v>65</v>
      </c>
      <c r="G7" s="54"/>
      <c r="H7" s="54"/>
      <c r="I7" s="21"/>
    </row>
    <row r="8" ht="10.5" customHeight="1">
      <c r="B8" s="7"/>
    </row>
    <row r="9" ht="12.75" hidden="1">
      <c r="B9" s="7"/>
    </row>
    <row r="10" spans="2:8" ht="18.75">
      <c r="B10" s="63" t="s">
        <v>37</v>
      </c>
      <c r="C10" s="63"/>
      <c r="D10" s="63"/>
      <c r="E10" s="63"/>
      <c r="F10" s="63"/>
      <c r="G10" s="63"/>
      <c r="H10" s="63"/>
    </row>
    <row r="11" spans="1:8" ht="18.75">
      <c r="A11" s="11"/>
      <c r="B11" s="62" t="s">
        <v>38</v>
      </c>
      <c r="C11" s="62"/>
      <c r="D11" s="62"/>
      <c r="E11" s="62"/>
      <c r="F11" s="62"/>
      <c r="G11" s="62"/>
      <c r="H11" s="62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7" t="s">
        <v>15</v>
      </c>
      <c r="B13" s="59" t="s">
        <v>39</v>
      </c>
      <c r="C13" s="59"/>
      <c r="D13" s="59"/>
      <c r="E13" s="59"/>
      <c r="F13" s="19">
        <f>E3</f>
        <v>1274</v>
      </c>
      <c r="G13" s="58">
        <f>IF(F14=G39,"","Необходим пересчёт дотаций!
Нажмите на кнопку 'Расчёт'!")</f>
      </c>
      <c r="H13" s="58"/>
    </row>
    <row r="14" spans="1:8" s="3" customFormat="1" ht="17.25" customHeight="1">
      <c r="A14" s="57"/>
      <c r="B14" s="59" t="s">
        <v>40</v>
      </c>
      <c r="C14" s="59"/>
      <c r="D14" s="59"/>
      <c r="E14" s="59"/>
      <c r="F14" s="19">
        <f>E4</f>
        <v>300</v>
      </c>
      <c r="G14" s="58"/>
      <c r="H14" s="58"/>
    </row>
    <row r="15" spans="1:8" s="3" customFormat="1" ht="12.75" customHeight="1">
      <c r="A15" s="57"/>
      <c r="B15" s="60" t="s">
        <v>41</v>
      </c>
      <c r="C15" s="60"/>
      <c r="D15" s="60"/>
      <c r="E15" s="60">
        <v>-37778706683311340</v>
      </c>
      <c r="F15" s="22">
        <f>SUM(F13:F14)</f>
        <v>1574</v>
      </c>
      <c r="G15" s="58"/>
      <c r="H15" s="58"/>
    </row>
    <row r="16" spans="1:8" s="3" customFormat="1" ht="12.75" customHeight="1">
      <c r="A16" s="57"/>
      <c r="B16" s="14"/>
      <c r="F16" s="13"/>
      <c r="G16" s="58"/>
      <c r="H16" s="58"/>
    </row>
    <row r="17" spans="1:8" s="3" customFormat="1" ht="12.75" customHeight="1">
      <c r="A17" s="57"/>
      <c r="B17" s="61" t="s">
        <v>12</v>
      </c>
      <c r="C17" s="61"/>
      <c r="D17" s="61"/>
      <c r="E17" s="15">
        <v>456.9418960244648</v>
      </c>
      <c r="F17" s="16">
        <f>IF(G39&gt;F14,"меньше",IF(G39&lt;F14,"больше",""))</f>
      </c>
      <c r="G17" s="58"/>
      <c r="H17" s="58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3" t="s">
        <v>6</v>
      </c>
      <c r="C19" s="53" t="s">
        <v>17</v>
      </c>
      <c r="D19" s="53" t="s">
        <v>42</v>
      </c>
      <c r="E19" s="53" t="s">
        <v>18</v>
      </c>
      <c r="F19" s="52" t="s">
        <v>11</v>
      </c>
      <c r="G19" s="52"/>
      <c r="H19" s="52"/>
    </row>
    <row r="20" spans="2:8" s="3" customFormat="1" ht="94.5">
      <c r="B20" s="53"/>
      <c r="C20" s="53"/>
      <c r="D20" s="53"/>
      <c r="E20" s="53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73" t="s">
        <v>43</v>
      </c>
      <c r="H1" s="73"/>
      <c r="I1" s="73"/>
      <c r="J1" s="73"/>
      <c r="K1" s="73"/>
    </row>
    <row r="2" spans="6:11" ht="15.75">
      <c r="F2" s="34"/>
      <c r="G2" s="73" t="s">
        <v>44</v>
      </c>
      <c r="H2" s="73"/>
      <c r="I2" s="73"/>
      <c r="J2" s="73"/>
      <c r="K2" s="73"/>
    </row>
    <row r="3" spans="6:11" ht="15.75">
      <c r="F3" s="34"/>
      <c r="G3" s="73" t="s">
        <v>66</v>
      </c>
      <c r="H3" s="73"/>
      <c r="I3" s="73"/>
      <c r="J3" s="73"/>
      <c r="K3" s="73"/>
    </row>
    <row r="4" spans="6:11" ht="15.75">
      <c r="F4" s="34"/>
      <c r="G4" s="73" t="s">
        <v>67</v>
      </c>
      <c r="H4" s="73"/>
      <c r="I4" s="73"/>
      <c r="J4" s="73"/>
      <c r="K4" s="73"/>
    </row>
    <row r="6" spans="2:10" ht="18.75">
      <c r="B6" s="74" t="s">
        <v>45</v>
      </c>
      <c r="C6" s="74"/>
      <c r="D6" s="74"/>
      <c r="E6" s="74"/>
      <c r="F6" s="74"/>
      <c r="G6" s="74"/>
      <c r="H6" s="74"/>
      <c r="I6" s="74"/>
      <c r="J6" s="35"/>
    </row>
    <row r="7" spans="2:10" ht="18.75">
      <c r="B7" s="74" t="s">
        <v>38</v>
      </c>
      <c r="C7" s="74"/>
      <c r="D7" s="74"/>
      <c r="E7" s="74"/>
      <c r="F7" s="74"/>
      <c r="G7" s="74"/>
      <c r="H7" s="74"/>
      <c r="I7" s="74"/>
      <c r="J7" s="35"/>
    </row>
    <row r="8" spans="2:9" ht="18.75">
      <c r="B8" s="42"/>
      <c r="C8" s="42"/>
      <c r="D8" s="42"/>
      <c r="E8" s="42"/>
      <c r="F8" s="42"/>
      <c r="G8" s="42"/>
      <c r="H8" s="42"/>
      <c r="I8" s="42"/>
    </row>
    <row r="9" ht="15.75">
      <c r="K9" s="36" t="s">
        <v>46</v>
      </c>
    </row>
    <row r="10" spans="1:11" ht="36" customHeight="1">
      <c r="A10" s="43" t="s">
        <v>47</v>
      </c>
      <c r="B10" s="44"/>
      <c r="C10" s="64" t="s">
        <v>48</v>
      </c>
      <c r="D10" s="65"/>
      <c r="E10" s="65"/>
      <c r="F10" s="66"/>
      <c r="G10" s="67" t="s">
        <v>49</v>
      </c>
      <c r="H10" s="70" t="s">
        <v>50</v>
      </c>
      <c r="I10" s="43" t="s">
        <v>51</v>
      </c>
      <c r="J10" s="70" t="s">
        <v>52</v>
      </c>
      <c r="K10" s="70" t="s">
        <v>53</v>
      </c>
    </row>
    <row r="11" spans="1:11" ht="51.75" customHeight="1">
      <c r="A11" s="45" t="s">
        <v>54</v>
      </c>
      <c r="B11" s="45" t="s">
        <v>55</v>
      </c>
      <c r="C11" s="70" t="s">
        <v>56</v>
      </c>
      <c r="D11" s="70" t="s">
        <v>57</v>
      </c>
      <c r="E11" s="70" t="s">
        <v>58</v>
      </c>
      <c r="F11" s="70" t="s">
        <v>59</v>
      </c>
      <c r="G11" s="68"/>
      <c r="H11" s="71"/>
      <c r="I11" s="45" t="s">
        <v>60</v>
      </c>
      <c r="J11" s="71"/>
      <c r="K11" s="71"/>
    </row>
    <row r="12" spans="1:11" ht="41.25" customHeight="1">
      <c r="A12" s="46"/>
      <c r="B12" s="47"/>
      <c r="C12" s="72"/>
      <c r="D12" s="72"/>
      <c r="E12" s="72"/>
      <c r="F12" s="72"/>
      <c r="G12" s="69"/>
      <c r="H12" s="72"/>
      <c r="I12" s="46" t="s">
        <v>61</v>
      </c>
      <c r="J12" s="72"/>
      <c r="K12" s="72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62</v>
      </c>
      <c r="G13" s="37">
        <v>7</v>
      </c>
      <c r="H13" s="37" t="s">
        <v>63</v>
      </c>
      <c r="I13" s="37"/>
      <c r="J13" s="37">
        <v>9</v>
      </c>
      <c r="K13" s="37">
        <v>10</v>
      </c>
    </row>
    <row r="14" spans="1:11" s="1" customFormat="1" ht="14.25" customHeight="1">
      <c r="A14" s="38">
        <v>1</v>
      </c>
      <c r="B14" s="26" t="s">
        <v>20</v>
      </c>
      <c r="C14" s="29">
        <f>'[2]Дотации'!$H$19</f>
        <v>3810.872372857422</v>
      </c>
      <c r="D14" s="27">
        <v>23982.0075</v>
      </c>
      <c r="E14" s="27">
        <v>7567.824</v>
      </c>
      <c r="F14" s="29">
        <f>SUM(C14:E14)</f>
        <v>35360.70387285742</v>
      </c>
      <c r="G14" s="48">
        <f>39251.13083-1226.43496</f>
        <v>38024.69587</v>
      </c>
      <c r="H14" s="29">
        <f>F14-G14</f>
        <v>-2663.9919971425843</v>
      </c>
      <c r="I14" s="29">
        <f>J14+H14</f>
        <v>490.9911528574157</v>
      </c>
      <c r="J14" s="29">
        <f>(D14+E14)*0.1</f>
        <v>3154.98315</v>
      </c>
      <c r="K14" s="50">
        <v>0</v>
      </c>
    </row>
    <row r="15" spans="1:11" s="1" customFormat="1" ht="14.25" customHeight="1">
      <c r="A15" s="38">
        <v>2</v>
      </c>
      <c r="B15" s="26" t="s">
        <v>21</v>
      </c>
      <c r="C15" s="29">
        <f>'[2]Дотации'!$H$20</f>
        <v>853.9317484842562</v>
      </c>
      <c r="D15" s="27">
        <v>591</v>
      </c>
      <c r="E15" s="27">
        <v>39.393</v>
      </c>
      <c r="F15" s="29">
        <f aca="true" t="shared" si="0" ref="F15:F30">SUM(C15:E15)</f>
        <v>1484.3247484842564</v>
      </c>
      <c r="G15" s="29">
        <f>2279.8623-120.61963-104.2-0.000002</f>
        <v>2055.0426679999996</v>
      </c>
      <c r="H15" s="29">
        <f aca="true" t="shared" si="1" ref="H15:H30">F15-G15</f>
        <v>-570.7179195157432</v>
      </c>
      <c r="I15" s="29">
        <f>J15+H15</f>
        <v>-539.1982695157433</v>
      </c>
      <c r="J15" s="29">
        <f>(D15+E15)*0.05</f>
        <v>31.519650000000002</v>
      </c>
      <c r="K15" s="50">
        <f>IF(F15-G15&gt;0,0,IF(F15-G15&lt;0,-(J15+H15)))</f>
        <v>539.1982695157433</v>
      </c>
    </row>
    <row r="16" spans="1:11" s="1" customFormat="1" ht="14.25" customHeight="1">
      <c r="A16" s="38">
        <v>3</v>
      </c>
      <c r="B16" s="26" t="s">
        <v>22</v>
      </c>
      <c r="C16" s="29">
        <f>'[2]Дотации'!$H$21</f>
        <v>100.59347677648867</v>
      </c>
      <c r="D16" s="27">
        <v>1344.1</v>
      </c>
      <c r="E16" s="27">
        <v>630.821</v>
      </c>
      <c r="F16" s="29">
        <f t="shared" si="0"/>
        <v>2075.5144767764887</v>
      </c>
      <c r="G16" s="29">
        <f>2818.73224-567.36696+494.133+50+65+170+200.2-0.000003</f>
        <v>3230.6982769999995</v>
      </c>
      <c r="H16" s="29">
        <f t="shared" si="1"/>
        <v>-1155.1838002235108</v>
      </c>
      <c r="I16" s="29">
        <f aca="true" t="shared" si="2" ref="I16:I30">J16+H16</f>
        <v>-957.6917002235109</v>
      </c>
      <c r="J16" s="29">
        <f>(D16+E16)*0.1</f>
        <v>197.4921</v>
      </c>
      <c r="K16" s="50">
        <f aca="true" t="shared" si="3" ref="K16:K30">IF(F16-G16&gt;0,0,IF(F16-G16&lt;0,-(J16+H16)))</f>
        <v>957.6917002235109</v>
      </c>
    </row>
    <row r="17" spans="1:11" s="1" customFormat="1" ht="14.25" customHeight="1">
      <c r="A17" s="38">
        <v>4</v>
      </c>
      <c r="B17" s="26" t="s">
        <v>23</v>
      </c>
      <c r="C17" s="29">
        <f>'[2]Дотации'!$H$22</f>
        <v>542.0963892965966</v>
      </c>
      <c r="D17" s="27">
        <v>1244</v>
      </c>
      <c r="E17" s="27">
        <v>664.91444</v>
      </c>
      <c r="F17" s="29">
        <f t="shared" si="0"/>
        <v>2451.0108292965965</v>
      </c>
      <c r="G17" s="29">
        <f>4903.12598-174.18495-572.00742</f>
        <v>4156.93361</v>
      </c>
      <c r="H17" s="29">
        <f t="shared" si="1"/>
        <v>-1705.9227807034035</v>
      </c>
      <c r="I17" s="29">
        <f t="shared" si="2"/>
        <v>-1515.0313367034034</v>
      </c>
      <c r="J17" s="29">
        <f>(D17+E17)*0.1</f>
        <v>190.891444</v>
      </c>
      <c r="K17" s="50">
        <f t="shared" si="3"/>
        <v>1515.0313367034034</v>
      </c>
    </row>
    <row r="18" spans="1:11" s="1" customFormat="1" ht="14.25" customHeight="1">
      <c r="A18" s="38">
        <v>5</v>
      </c>
      <c r="B18" s="26" t="s">
        <v>24</v>
      </c>
      <c r="C18" s="29">
        <f>'[2]Дотации'!$H$23</f>
        <v>1467.5318036208078</v>
      </c>
      <c r="D18" s="27">
        <v>907.9389</v>
      </c>
      <c r="E18" s="27">
        <v>495.277</v>
      </c>
      <c r="F18" s="29">
        <f t="shared" si="0"/>
        <v>2870.747703620808</v>
      </c>
      <c r="G18" s="29">
        <f>6758.77826-116.07756-358</f>
        <v>6284.7007</v>
      </c>
      <c r="H18" s="29">
        <f t="shared" si="1"/>
        <v>-3413.9529963791924</v>
      </c>
      <c r="I18" s="29">
        <f t="shared" si="2"/>
        <v>-3343.7922013791926</v>
      </c>
      <c r="J18" s="29">
        <f>(D18+E18)*0.05</f>
        <v>70.160795</v>
      </c>
      <c r="K18" s="50">
        <f t="shared" si="3"/>
        <v>3343.7922013791926</v>
      </c>
    </row>
    <row r="19" spans="1:11" s="1" customFormat="1" ht="14.25" customHeight="1">
      <c r="A19" s="38">
        <v>6</v>
      </c>
      <c r="B19" s="26" t="s">
        <v>25</v>
      </c>
      <c r="C19" s="29">
        <f>'[2]Дотации'!$H$24</f>
        <v>795.3551818508489</v>
      </c>
      <c r="D19" s="27">
        <v>1055.9</v>
      </c>
      <c r="E19" s="27">
        <v>2235.579</v>
      </c>
      <c r="F19" s="29">
        <f t="shared" si="0"/>
        <v>4086.8341818508493</v>
      </c>
      <c r="G19" s="29">
        <f>5208.18357-500.67236+367.973+50+320+118.13-0.000002</f>
        <v>5563.614208000001</v>
      </c>
      <c r="H19" s="29">
        <f t="shared" si="1"/>
        <v>-1476.7800261491516</v>
      </c>
      <c r="I19" s="29">
        <f t="shared" si="2"/>
        <v>-1147.6321261491516</v>
      </c>
      <c r="J19" s="29">
        <f>(D19+E19)*0.1</f>
        <v>329.14790000000005</v>
      </c>
      <c r="K19" s="50">
        <f t="shared" si="3"/>
        <v>1147.6321261491516</v>
      </c>
    </row>
    <row r="20" spans="1:11" s="1" customFormat="1" ht="14.25" customHeight="1">
      <c r="A20" s="38">
        <v>7</v>
      </c>
      <c r="B20" s="26" t="s">
        <v>26</v>
      </c>
      <c r="C20" s="29">
        <f>'[2]Дотации'!$H$25</f>
        <v>1584.759317241167</v>
      </c>
      <c r="D20" s="27">
        <v>1299.2615</v>
      </c>
      <c r="E20" s="27">
        <v>1343.877</v>
      </c>
      <c r="F20" s="29">
        <f t="shared" si="0"/>
        <v>4227.897817241167</v>
      </c>
      <c r="G20" s="29">
        <f>4924.33079-75.87324-293.3+0.726</f>
        <v>4555.88355</v>
      </c>
      <c r="H20" s="29">
        <f t="shared" si="1"/>
        <v>-327.98573275883246</v>
      </c>
      <c r="I20" s="29">
        <f t="shared" si="2"/>
        <v>-63.67188275883245</v>
      </c>
      <c r="J20" s="29">
        <f>(D20+E20)*0.1</f>
        <v>264.31385</v>
      </c>
      <c r="K20" s="50">
        <f t="shared" si="3"/>
        <v>63.67188275883245</v>
      </c>
    </row>
    <row r="21" spans="1:11" s="1" customFormat="1" ht="14.25" customHeight="1">
      <c r="A21" s="38">
        <v>8</v>
      </c>
      <c r="B21" s="26" t="s">
        <v>27</v>
      </c>
      <c r="C21" s="29">
        <f>'[2]Дотации'!$H$26</f>
        <v>1168.9396172930874</v>
      </c>
      <c r="D21" s="27">
        <v>1304</v>
      </c>
      <c r="E21" s="27">
        <v>36.692</v>
      </c>
      <c r="F21" s="29">
        <f t="shared" si="0"/>
        <v>2509.6316172930874</v>
      </c>
      <c r="G21" s="29">
        <f>4238.18311-389.38694+259.255-886.64935</f>
        <v>3221.4018199999996</v>
      </c>
      <c r="H21" s="29">
        <f t="shared" si="1"/>
        <v>-711.7702027069122</v>
      </c>
      <c r="I21" s="29">
        <f t="shared" si="2"/>
        <v>-644.7356027069122</v>
      </c>
      <c r="J21" s="29">
        <f>(D21+E21)*0.05</f>
        <v>67.0346</v>
      </c>
      <c r="K21" s="50">
        <f t="shared" si="3"/>
        <v>644.7356027069122</v>
      </c>
    </row>
    <row r="22" spans="1:11" s="1" customFormat="1" ht="14.25" customHeight="1">
      <c r="A22" s="38">
        <v>9</v>
      </c>
      <c r="B22" s="26" t="s">
        <v>28</v>
      </c>
      <c r="C22" s="29">
        <f>'[2]Дотации'!$H$27</f>
        <v>1061.4520536541645</v>
      </c>
      <c r="D22" s="27">
        <v>623.9042</v>
      </c>
      <c r="E22" s="27">
        <v>62.316</v>
      </c>
      <c r="F22" s="29">
        <f t="shared" si="0"/>
        <v>1747.6722536541645</v>
      </c>
      <c r="G22" s="29">
        <f>3542.86679-82.17588-842.65</f>
        <v>2618.04091</v>
      </c>
      <c r="H22" s="29">
        <f t="shared" si="1"/>
        <v>-870.3686563458357</v>
      </c>
      <c r="I22" s="29">
        <f t="shared" si="2"/>
        <v>-836.0576463458357</v>
      </c>
      <c r="J22" s="29">
        <f>(D22+E22)*0.05</f>
        <v>34.31101</v>
      </c>
      <c r="K22" s="50">
        <f t="shared" si="3"/>
        <v>836.0576463458357</v>
      </c>
    </row>
    <row r="23" spans="1:11" s="1" customFormat="1" ht="14.25" customHeight="1">
      <c r="A23" s="38">
        <v>10</v>
      </c>
      <c r="B23" s="26" t="s">
        <v>29</v>
      </c>
      <c r="C23" s="29">
        <f>'[2]Дотации'!$H$28</f>
        <v>1168.9205551324235</v>
      </c>
      <c r="D23" s="27">
        <v>640</v>
      </c>
      <c r="E23" s="27">
        <v>141.069</v>
      </c>
      <c r="F23" s="29">
        <f t="shared" si="0"/>
        <v>1949.9895551324234</v>
      </c>
      <c r="G23" s="29">
        <f>3151.42763-48.07121+50-213.41999</f>
        <v>2939.93643</v>
      </c>
      <c r="H23" s="29">
        <f t="shared" si="1"/>
        <v>-989.9468748675768</v>
      </c>
      <c r="I23" s="29">
        <f t="shared" si="2"/>
        <v>-911.8399748675768</v>
      </c>
      <c r="J23" s="29">
        <f>(D23+E23)*0.1</f>
        <v>78.1069</v>
      </c>
      <c r="K23" s="50">
        <f t="shared" si="3"/>
        <v>911.8399748675768</v>
      </c>
    </row>
    <row r="24" spans="1:11" s="1" customFormat="1" ht="14.25" customHeight="1">
      <c r="A24" s="38">
        <v>11</v>
      </c>
      <c r="B24" s="26" t="s">
        <v>30</v>
      </c>
      <c r="C24" s="29">
        <f>'[2]Дотации'!$H$29</f>
        <v>1186.011792923505</v>
      </c>
      <c r="D24" s="27">
        <v>751</v>
      </c>
      <c r="E24" s="27">
        <v>2904.92</v>
      </c>
      <c r="F24" s="29">
        <f t="shared" si="0"/>
        <v>4841.931792923505</v>
      </c>
      <c r="G24" s="29">
        <f>6035.93373-479.68739+102.9</f>
        <v>5659.146339999999</v>
      </c>
      <c r="H24" s="29">
        <f t="shared" si="1"/>
        <v>-817.2145470764945</v>
      </c>
      <c r="I24" s="29">
        <f>J24+H24</f>
        <v>-451.6225470764944</v>
      </c>
      <c r="J24" s="29">
        <f>(D24+E24)*0.1</f>
        <v>365.59200000000004</v>
      </c>
      <c r="K24" s="50">
        <f t="shared" si="3"/>
        <v>451.6225470764944</v>
      </c>
    </row>
    <row r="25" spans="1:11" s="1" customFormat="1" ht="14.25" customHeight="1">
      <c r="A25" s="38">
        <v>12</v>
      </c>
      <c r="B25" s="26" t="s">
        <v>31</v>
      </c>
      <c r="C25" s="29">
        <f>'[2]Дотации'!$H$30</f>
        <v>444.73931550202434</v>
      </c>
      <c r="D25" s="27">
        <v>413.6309</v>
      </c>
      <c r="E25" s="27">
        <v>108.22178</v>
      </c>
      <c r="F25" s="29">
        <f t="shared" si="0"/>
        <v>966.5919955020244</v>
      </c>
      <c r="G25" s="29">
        <f>2204.85517-97.29547-402.2</f>
        <v>1705.3596999999997</v>
      </c>
      <c r="H25" s="29">
        <f t="shared" si="1"/>
        <v>-738.7677044979754</v>
      </c>
      <c r="I25" s="29">
        <f t="shared" si="2"/>
        <v>-686.5824364979754</v>
      </c>
      <c r="J25" s="29">
        <f>(D25+E25)*0.1</f>
        <v>52.185268</v>
      </c>
      <c r="K25" s="50">
        <f t="shared" si="3"/>
        <v>686.5824364979754</v>
      </c>
    </row>
    <row r="26" spans="1:11" s="1" customFormat="1" ht="14.25" customHeight="1">
      <c r="A26" s="38">
        <v>13</v>
      </c>
      <c r="B26" s="26" t="s">
        <v>32</v>
      </c>
      <c r="C26" s="29">
        <f>'[2]Дотации'!$H$31</f>
        <v>2436.8538634476017</v>
      </c>
      <c r="D26" s="27">
        <v>1103.16236</v>
      </c>
      <c r="E26" s="27">
        <v>331.59278</v>
      </c>
      <c r="F26" s="29">
        <f t="shared" si="0"/>
        <v>3871.609003447602</v>
      </c>
      <c r="G26" s="29">
        <f>6699.81083-212.69666-1134</f>
        <v>5353.114170000001</v>
      </c>
      <c r="H26" s="29">
        <f t="shared" si="1"/>
        <v>-1481.5051665523988</v>
      </c>
      <c r="I26" s="29">
        <f t="shared" si="2"/>
        <v>-1338.0296525523988</v>
      </c>
      <c r="J26" s="29">
        <f>(D26+E26)*0.1</f>
        <v>143.475514</v>
      </c>
      <c r="K26" s="50">
        <f t="shared" si="3"/>
        <v>1338.0296525523988</v>
      </c>
    </row>
    <row r="27" spans="1:11" s="1" customFormat="1" ht="14.25" customHeight="1">
      <c r="A27" s="38">
        <v>14</v>
      </c>
      <c r="B27" s="26" t="s">
        <v>33</v>
      </c>
      <c r="C27" s="29">
        <f>'[2]Дотации'!$H$32</f>
        <v>253.92514555031883</v>
      </c>
      <c r="D27" s="27">
        <v>14544.851</v>
      </c>
      <c r="E27" s="27">
        <v>7082.283</v>
      </c>
      <c r="F27" s="29">
        <f t="shared" si="0"/>
        <v>21881.05914555032</v>
      </c>
      <c r="G27" s="29">
        <f>28112.6524-1291.7909-3156.4561</f>
        <v>23664.4054</v>
      </c>
      <c r="H27" s="29">
        <f t="shared" si="1"/>
        <v>-1783.3462544496797</v>
      </c>
      <c r="I27" s="29">
        <f t="shared" si="2"/>
        <v>-701.9895544496796</v>
      </c>
      <c r="J27" s="29">
        <f>(D27+E27)*0.05</f>
        <v>1081.3567</v>
      </c>
      <c r="K27" s="50">
        <f t="shared" si="3"/>
        <v>701.9895544496796</v>
      </c>
    </row>
    <row r="28" spans="1:11" s="1" customFormat="1" ht="14.25" customHeight="1">
      <c r="A28" s="38">
        <v>15</v>
      </c>
      <c r="B28" s="26" t="s">
        <v>34</v>
      </c>
      <c r="C28" s="29">
        <f>'[2]Дотации'!$H$33</f>
        <v>3267.3153028562047</v>
      </c>
      <c r="D28" s="27">
        <v>4875</v>
      </c>
      <c r="E28" s="27">
        <v>96.49</v>
      </c>
      <c r="F28" s="29">
        <f t="shared" si="0"/>
        <v>8238.805302856204</v>
      </c>
      <c r="G28" s="29">
        <f>8977.98016-275.07951</f>
        <v>8702.90065</v>
      </c>
      <c r="H28" s="29">
        <f t="shared" si="1"/>
        <v>-464.09534714379515</v>
      </c>
      <c r="I28" s="29">
        <f t="shared" si="2"/>
        <v>33.05365285620485</v>
      </c>
      <c r="J28" s="29">
        <f>(D28+E28)*0.1</f>
        <v>497.149</v>
      </c>
      <c r="K28" s="50">
        <v>0</v>
      </c>
    </row>
    <row r="29" spans="1:11" s="1" customFormat="1" ht="14.25" customHeight="1">
      <c r="A29" s="38">
        <v>16</v>
      </c>
      <c r="B29" s="26" t="s">
        <v>35</v>
      </c>
      <c r="C29" s="29">
        <f>'[2]Дотации'!$H$34</f>
        <v>4540.7367263600745</v>
      </c>
      <c r="D29" s="27">
        <v>4116.8445</v>
      </c>
      <c r="E29" s="27">
        <v>1946.927</v>
      </c>
      <c r="F29" s="29">
        <f t="shared" si="0"/>
        <v>10604.508226360074</v>
      </c>
      <c r="G29" s="29">
        <f>12018.28794-246.00828+10-325.19999</f>
        <v>11457.079670000001</v>
      </c>
      <c r="H29" s="29">
        <f t="shared" si="1"/>
        <v>-852.5714436399267</v>
      </c>
      <c r="I29" s="29">
        <f t="shared" si="2"/>
        <v>-246.19429363992663</v>
      </c>
      <c r="J29" s="29">
        <f>(D29+E29)*0.1</f>
        <v>606.37715</v>
      </c>
      <c r="K29" s="50">
        <f t="shared" si="3"/>
        <v>246.19429363992663</v>
      </c>
    </row>
    <row r="30" spans="1:11" s="1" customFormat="1" ht="14.25" customHeight="1">
      <c r="A30" s="38">
        <v>17</v>
      </c>
      <c r="B30" s="26" t="s">
        <v>36</v>
      </c>
      <c r="C30" s="29">
        <f>'[2]Дотации'!$H$35</f>
        <v>1589.9653371530053</v>
      </c>
      <c r="D30" s="27">
        <v>1054.539</v>
      </c>
      <c r="E30" s="27">
        <v>3087.84612</v>
      </c>
      <c r="F30" s="29">
        <f t="shared" si="0"/>
        <v>5732.350457153006</v>
      </c>
      <c r="G30" s="29">
        <f>7278.67407-2341.27658+346.398</f>
        <v>5283.7954899999995</v>
      </c>
      <c r="H30" s="29">
        <f t="shared" si="1"/>
        <v>448.55496715300615</v>
      </c>
      <c r="I30" s="29">
        <f t="shared" si="2"/>
        <v>862.7934791530062</v>
      </c>
      <c r="J30" s="29">
        <f>(D30+E30)*0.1</f>
        <v>414.238512</v>
      </c>
      <c r="K30" s="50">
        <f t="shared" si="3"/>
        <v>0</v>
      </c>
    </row>
    <row r="31" spans="1:11" ht="23.25" customHeight="1">
      <c r="A31" s="39"/>
      <c r="B31" s="40" t="s">
        <v>64</v>
      </c>
      <c r="C31" s="41">
        <f>SUM(C14:C30)</f>
        <v>26273.999999999993</v>
      </c>
      <c r="D31" s="41">
        <f>SUM(D14:D30)</f>
        <v>59851.139859999996</v>
      </c>
      <c r="E31" s="41">
        <f aca="true" t="shared" si="4" ref="E31:J31">SUM(E14:E30)</f>
        <v>28776.043120000002</v>
      </c>
      <c r="F31" s="41">
        <f>SUM(F14:F30)</f>
        <v>114901.18297999998</v>
      </c>
      <c r="G31" s="41">
        <f>SUM(G14:G30)</f>
        <v>134476.74946300001</v>
      </c>
      <c r="H31" s="41">
        <f t="shared" si="4"/>
        <v>-19575.566483000013</v>
      </c>
      <c r="I31" s="41">
        <f t="shared" si="4"/>
        <v>-11997.23094000001</v>
      </c>
      <c r="J31" s="41">
        <f t="shared" si="4"/>
        <v>7578.335543</v>
      </c>
      <c r="K31" s="41">
        <f>SUM(K14:K30)</f>
        <v>13384.069224866636</v>
      </c>
    </row>
    <row r="32" ht="15.75">
      <c r="K32" s="49"/>
    </row>
  </sheetData>
  <sheetProtection/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2013-12-16T16:55:22Z</cp:lastPrinted>
  <dcterms:created xsi:type="dcterms:W3CDTF">1998-09-07T09:31:30Z</dcterms:created>
  <dcterms:modified xsi:type="dcterms:W3CDTF">2013-12-18T13:10:55Z</dcterms:modified>
  <cp:category/>
  <cp:version/>
  <cp:contentType/>
  <cp:contentStatus/>
</cp:coreProperties>
</file>